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 AAA Offertes en Opdrachten\offertes\"/>
    </mc:Choice>
  </mc:AlternateContent>
  <bookViews>
    <workbookView xWindow="0" yWindow="0" windowWidth="20430" windowHeight="7050"/>
  </bookViews>
  <sheets>
    <sheet name="blad2" sheetId="2" r:id="rId1"/>
  </sheets>
  <definedNames>
    <definedName name="_xlnm.Print_Area" localSheetId="0">blad2!$A$1:$F$25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D24" i="2" l="1"/>
  <c r="D21" i="2"/>
  <c r="D22" i="2"/>
  <c r="D23" i="2"/>
  <c r="B6" i="2"/>
  <c r="E13" i="2"/>
  <c r="E14" i="2"/>
  <c r="E12" i="2"/>
  <c r="F6" i="2"/>
  <c r="F7" i="2" s="1"/>
  <c r="C15" i="2"/>
  <c r="B15" i="2"/>
  <c r="B9" i="2" l="1"/>
  <c r="C21" i="2"/>
  <c r="C24" i="2"/>
  <c r="C22" i="2"/>
  <c r="C23" i="2"/>
  <c r="C6" i="2" l="1"/>
  <c r="C9" i="2" l="1"/>
  <c r="C13" i="2" l="1"/>
  <c r="C17" i="2" s="1"/>
  <c r="C12" i="2"/>
  <c r="B22" i="2" l="1"/>
  <c r="E22" i="2" s="1"/>
  <c r="F12" i="2" s="1"/>
  <c r="B23" i="2"/>
  <c r="E23" i="2" s="1"/>
  <c r="F13" i="2" s="1"/>
  <c r="B21" i="2"/>
  <c r="E21" i="2" s="1"/>
  <c r="F11" i="2" s="1"/>
  <c r="B24" i="2"/>
  <c r="E24" i="2" s="1"/>
  <c r="F14" i="2" s="1"/>
</calcChain>
</file>

<file path=xl/sharedStrings.xml><?xml version="1.0" encoding="utf-8"?>
<sst xmlns="http://schemas.openxmlformats.org/spreadsheetml/2006/main" count="25" uniqueCount="24">
  <si>
    <t>Wattage lamp</t>
  </si>
  <si>
    <t>Totaal verbruik</t>
  </si>
  <si>
    <t>Benodigde Ampére</t>
  </si>
  <si>
    <t>huidig</t>
  </si>
  <si>
    <t>LED</t>
  </si>
  <si>
    <t xml:space="preserve">    </t>
  </si>
  <si>
    <t>Tot. verbruik altijd wedstrijdverlichting</t>
  </si>
  <si>
    <t>Tot. verbruik altijd trainingsverlichting</t>
  </si>
  <si>
    <t>Prijs per Kwh</t>
  </si>
  <si>
    <t>Verwachte besparing KWH (indien altijd trainingsverlichting)</t>
  </si>
  <si>
    <t>Besparing energie/jaar</t>
  </si>
  <si>
    <t>Besparing op lagere Ampére/jaar</t>
  </si>
  <si>
    <t>Besparing op onderhoud/jaar</t>
  </si>
  <si>
    <t>Totale besparing per jaar</t>
  </si>
  <si>
    <t>Terugverdientijd berekening</t>
  </si>
  <si>
    <t>30% BOSA</t>
  </si>
  <si>
    <t>Terugverdientijd (jaar)</t>
  </si>
  <si>
    <t>Verbruik bij aantal branduren?</t>
  </si>
  <si>
    <t>Aantal lampen</t>
  </si>
  <si>
    <t xml:space="preserve">  </t>
  </si>
  <si>
    <t xml:space="preserve"> </t>
  </si>
  <si>
    <t>in te vullen velden</t>
  </si>
  <si>
    <t>Investering LED verlichting (Incl. BTW)</t>
  </si>
  <si>
    <t>Netto investering (Incl. BTW)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</si>
</sst>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</cellXfs>
  <cellStyles count="1">
    <cellStyle name="Standaard" xfId="0" builtinId="0"/>
  </cellStyles>
  <dxfs count="9">
    <dxf>
      <fill>
        <patternFill>
          <bgColor rgb="FF00B050"/>
        </patternFill>
      </fill>
    </dxf>
    <dxf>
      <numFmt numFmtId="2" formatCode="0.00"/>
    </dxf>
    <dxf>
      <numFmt numFmtId="164" formatCode="_ [$€-2]\ * #,##0.00_ ;_ [$€-2]\ * \-#,##0.00_ ;_ [$€-2]\ * &quot;-&quot;??_ ;_ @_ "/>
    </dxf>
    <dxf>
      <numFmt numFmtId="164" formatCode="_ [$€-2]\ * #,##0.00_ ;_ [$€-2]\ * \-#,##0.00_ ;_ [$€-2]\ * &quot;-&quot;??_ ;_ @_ "/>
    </dxf>
    <dxf>
      <numFmt numFmtId="164" formatCode="_ [$€-2]\ * #,##0.00_ ;_ [$€-2]\ * \-#,##0.00_ ;_ [$€-2]\ * &quot;-&quot;??_ ;_ @_ "/>
    </dxf>
    <dxf>
      <numFmt numFmtId="164" formatCode="_ [$€-2]\ * #,##0.00_ ;_ [$€-2]\ * \-#,##0.00_ ;_ [$€-2]\ * &quot;-&quot;??_ ;_ @_ "/>
    </dxf>
    <dxf>
      <numFmt numFmtId="0" formatCode="General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Tabelstijl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285752</xdr:colOff>
      <xdr:row>15</xdr:row>
      <xdr:rowOff>27214</xdr:rowOff>
    </xdr:from>
    <xdr:to>
      <xdr:col>5</xdr:col>
      <xdr:colOff>1800227</xdr:colOff>
      <xdr:row>24</xdr:row>
      <xdr:rowOff>93889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395" y="3088821"/>
          <a:ext cx="1514475" cy="2162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A3:C17" totalsRowShown="0">
  <autoFilter ref="A3:C17">
    <filterColumn colId="0" hiddenButton="1"/>
    <filterColumn colId="1" hiddenButton="1"/>
    <filterColumn colId="2" hiddenButton="1"/>
  </autoFilter>
  <tableColumns count="3">
    <tableColumn id="1" name="    "/>
    <tableColumn id="2" name="huidig" dataDxfId="7">
      <calculatedColumnFormula>B1*B2</calculatedColumnFormula>
    </tableColumn>
    <tableColumn id="3" name="LED" dataDxfId="6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A20:E24" totalsRowShown="0">
  <autoFilter ref="A20:E2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Prijs per Kwh"/>
    <tableColumn id="2" name="Besparing energie/jaar" dataDxfId="5"/>
    <tableColumn id="3" name="Besparing op lagere Ampére/jaar" dataDxfId="4"/>
    <tableColumn id="4" name="Besparing op onderhoud/jaar" dataDxfId="3">
      <calculatedColumnFormula>$B$4/3.5*160</calculatedColumnFormula>
    </tableColumn>
    <tableColumn id="5" name="Totale besparing per jaar" dataDxfId="2">
      <calculatedColumnFormula>SUM(Tabel2[[#This Row],[Besparing energie/jaar]:[Besparing op onderhoud/jaar]])</calculatedColumnFormula>
    </tableColumn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E10:F14" totalsRowShown="0">
  <autoFilter ref="E10:F14">
    <filterColumn colId="0" hiddenButton="1"/>
    <filterColumn colId="1" hiddenButton="1"/>
  </autoFilter>
  <tableColumns count="2">
    <tableColumn id="1" name="Prijs per Kwh">
      <calculatedColumnFormula>A21</calculatedColumnFormula>
    </tableColumn>
    <tableColumn id="2" name="Terugverdientijd (jaar)" dataDxfId="1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selection activeCell="F5" sqref="F5"/>
    </sheetView>
  </sheetViews>
  <sheetFormatPr defaultRowHeight="15" x14ac:dyDescent="0.25"/>
  <cols>
    <col min="1" max="1" width="29.7109375" customWidth="1"/>
    <col min="2" max="2" width="15" customWidth="1"/>
    <col min="3" max="3" width="15.5703125" customWidth="1"/>
    <col min="4" max="4" width="18.5703125" customWidth="1"/>
    <col min="5" max="5" width="25.140625" customWidth="1"/>
    <col min="6" max="6" width="30.42578125" customWidth="1"/>
    <col min="7" max="7" width="26.42578125" bestFit="1" customWidth="1"/>
    <col min="8" max="8" width="27.28515625" bestFit="1" customWidth="1"/>
    <col min="9" max="9" width="23.140625" customWidth="1"/>
    <col min="10" max="10" width="25" customWidth="1"/>
  </cols>
  <sheetData>
    <row r="1" spans="1:10" ht="31.5" x14ac:dyDescent="0.5">
      <c r="A1" s="5" t="s">
        <v>14</v>
      </c>
    </row>
    <row r="2" spans="1:10" x14ac:dyDescent="0.25">
      <c r="E2" s="7" t="s">
        <v>21</v>
      </c>
    </row>
    <row r="3" spans="1:10" x14ac:dyDescent="0.25">
      <c r="A3" t="s">
        <v>5</v>
      </c>
      <c r="B3" t="s">
        <v>3</v>
      </c>
      <c r="C3" t="s">
        <v>4</v>
      </c>
    </row>
    <row r="4" spans="1:10" x14ac:dyDescent="0.25">
      <c r="A4" s="1" t="s">
        <v>18</v>
      </c>
      <c r="B4" s="9"/>
      <c r="C4" s="9"/>
    </row>
    <row r="5" spans="1:10" ht="30" x14ac:dyDescent="0.25">
      <c r="A5" s="1" t="s">
        <v>0</v>
      </c>
      <c r="B5">
        <v>2250</v>
      </c>
      <c r="C5">
        <v>1550</v>
      </c>
      <c r="E5" s="8" t="s">
        <v>22</v>
      </c>
      <c r="F5" s="10"/>
    </row>
    <row r="6" spans="1:10" x14ac:dyDescent="0.25">
      <c r="A6" s="1" t="s">
        <v>1</v>
      </c>
      <c r="B6">
        <f>B4*B5</f>
        <v>0</v>
      </c>
      <c r="C6">
        <f>C4*C5</f>
        <v>0</v>
      </c>
      <c r="E6" t="s">
        <v>15</v>
      </c>
      <c r="F6" s="3">
        <f>F5*0.3</f>
        <v>0</v>
      </c>
    </row>
    <row r="7" spans="1:10" ht="30" x14ac:dyDescent="0.25">
      <c r="B7" s="2"/>
      <c r="C7" s="2"/>
      <c r="E7" s="8" t="s">
        <v>23</v>
      </c>
      <c r="F7" s="3">
        <f>F5-F6</f>
        <v>0</v>
      </c>
    </row>
    <row r="8" spans="1:10" x14ac:dyDescent="0.25">
      <c r="A8" s="1"/>
      <c r="B8" s="2"/>
      <c r="C8" s="2"/>
    </row>
    <row r="9" spans="1:10" s="1" customFormat="1" x14ac:dyDescent="0.25">
      <c r="A9" s="1" t="s">
        <v>17</v>
      </c>
      <c r="B9" s="2">
        <f>B6*A10/1000</f>
        <v>0</v>
      </c>
      <c r="C9" s="2">
        <f>C6*A10/1000</f>
        <v>0</v>
      </c>
      <c r="G9" s="3"/>
      <c r="H9" s="3"/>
      <c r="I9" s="3"/>
    </row>
    <row r="10" spans="1:10" s="1" customFormat="1" x14ac:dyDescent="0.25">
      <c r="A10" s="9"/>
      <c r="B10" s="2"/>
      <c r="C10" s="2"/>
      <c r="E10" t="s">
        <v>8</v>
      </c>
      <c r="F10" t="s">
        <v>16</v>
      </c>
      <c r="G10" s="3"/>
      <c r="H10" s="3"/>
      <c r="I10" s="3"/>
    </row>
    <row r="11" spans="1:10" x14ac:dyDescent="0.25">
      <c r="B11" s="2"/>
      <c r="C11" s="2"/>
      <c r="E11">
        <f>A21</f>
        <v>0</v>
      </c>
      <c r="F11" s="6">
        <f>F7/E21</f>
        <v>0</v>
      </c>
    </row>
    <row r="12" spans="1:10" x14ac:dyDescent="0.25">
      <c r="A12" t="s">
        <v>6</v>
      </c>
      <c r="B12" s="2"/>
      <c r="C12" s="2">
        <f>C9*0.9</f>
        <v>0</v>
      </c>
      <c r="E12">
        <f>A22</f>
        <v>0.15</v>
      </c>
      <c r="F12" s="6">
        <f>F7/E22</f>
        <v>0</v>
      </c>
      <c r="J12" t="s">
        <v>19</v>
      </c>
    </row>
    <row r="13" spans="1:10" x14ac:dyDescent="0.25">
      <c r="A13" t="s">
        <v>7</v>
      </c>
      <c r="B13" s="2"/>
      <c r="C13" s="2">
        <f>C9*0.6</f>
        <v>0</v>
      </c>
      <c r="E13" s="1">
        <f>A23</f>
        <v>0.1</v>
      </c>
      <c r="F13" s="6">
        <f>F7/E23</f>
        <v>0</v>
      </c>
    </row>
    <row r="14" spans="1:10" x14ac:dyDescent="0.25">
      <c r="B14" s="2"/>
      <c r="C14" s="2"/>
      <c r="E14" s="1">
        <f>A24</f>
        <v>0.05</v>
      </c>
      <c r="F14" s="6">
        <f>F7/E24</f>
        <v>0</v>
      </c>
    </row>
    <row r="15" spans="1:10" x14ac:dyDescent="0.25">
      <c r="A15" t="s">
        <v>2</v>
      </c>
      <c r="B15" s="2">
        <f>B4*B5/1000*1.5</f>
        <v>0</v>
      </c>
      <c r="C15" s="2">
        <f>C4*C5/1000*1.5</f>
        <v>0</v>
      </c>
    </row>
    <row r="16" spans="1:10" x14ac:dyDescent="0.25">
      <c r="B16" s="2"/>
      <c r="C16" s="2"/>
    </row>
    <row r="17" spans="1:6" x14ac:dyDescent="0.25">
      <c r="A17" s="4" t="s">
        <v>9</v>
      </c>
      <c r="B17" s="2"/>
      <c r="C17" s="2">
        <f>B9-C13</f>
        <v>0</v>
      </c>
    </row>
    <row r="18" spans="1:6" x14ac:dyDescent="0.25">
      <c r="F18" s="3"/>
    </row>
    <row r="19" spans="1:6" x14ac:dyDescent="0.25">
      <c r="F19" s="3"/>
    </row>
    <row r="20" spans="1:6" ht="45" x14ac:dyDescent="0.25">
      <c r="A20" t="s">
        <v>8</v>
      </c>
      <c r="B20" s="8" t="s">
        <v>10</v>
      </c>
      <c r="C20" s="8" t="s">
        <v>11</v>
      </c>
      <c r="D20" s="8" t="s">
        <v>12</v>
      </c>
      <c r="E20" s="8" t="s">
        <v>13</v>
      </c>
    </row>
    <row r="21" spans="1:6" x14ac:dyDescent="0.25">
      <c r="A21" s="9"/>
      <c r="B21" s="3">
        <f>A21*C17</f>
        <v>0</v>
      </c>
      <c r="C21" s="3">
        <f>IF((B15-C15)&gt;100,1000,500)</f>
        <v>500</v>
      </c>
      <c r="D21" s="3">
        <f t="shared" ref="D21:D23" si="0">$B$4/3.5*160</f>
        <v>0</v>
      </c>
      <c r="E21" s="3">
        <f>SUM(Tabel2[[#This Row],[Besparing energie/jaar]:[Besparing op onderhoud/jaar]])</f>
        <v>500</v>
      </c>
    </row>
    <row r="22" spans="1:6" x14ac:dyDescent="0.25">
      <c r="A22">
        <v>0.15</v>
      </c>
      <c r="B22" s="3">
        <f>A22*C17</f>
        <v>0</v>
      </c>
      <c r="C22" s="3">
        <f>IF((B15-C15)&gt;100,1000,500)</f>
        <v>500</v>
      </c>
      <c r="D22" s="3">
        <f t="shared" si="0"/>
        <v>0</v>
      </c>
      <c r="E22" s="3">
        <f>SUM(Tabel2[[#This Row],[Besparing energie/jaar]:[Besparing op onderhoud/jaar]])</f>
        <v>500</v>
      </c>
    </row>
    <row r="23" spans="1:6" x14ac:dyDescent="0.25">
      <c r="A23">
        <v>0.1</v>
      </c>
      <c r="B23" s="3">
        <f>A23*C17</f>
        <v>0</v>
      </c>
      <c r="C23" s="3">
        <f>IF((B15-C15)&gt;100,1000,500)</f>
        <v>500</v>
      </c>
      <c r="D23" s="3">
        <f t="shared" si="0"/>
        <v>0</v>
      </c>
      <c r="E23" s="3">
        <f>SUM(Tabel2[[#This Row],[Besparing energie/jaar]:[Besparing op onderhoud/jaar]])</f>
        <v>500</v>
      </c>
    </row>
    <row r="24" spans="1:6" x14ac:dyDescent="0.25">
      <c r="A24">
        <v>0.05</v>
      </c>
      <c r="B24" s="3">
        <f>A24*C17</f>
        <v>0</v>
      </c>
      <c r="C24" s="3">
        <f>IF((B15-C15)&gt;100,1000,500)</f>
        <v>500</v>
      </c>
      <c r="D24" s="3">
        <f>$B$4/3.5*160</f>
        <v>0</v>
      </c>
      <c r="E24" s="3">
        <f>SUM(Tabel2[[#This Row],[Besparing energie/jaar]:[Besparing op onderhoud/jaar]])</f>
        <v>500</v>
      </c>
    </row>
    <row r="27" spans="1:6" x14ac:dyDescent="0.25">
      <c r="F27" t="s">
        <v>20</v>
      </c>
    </row>
  </sheetData>
  <sheetProtection algorithmName="SHA-512" hashValue="zWcJLJ56JDfn2U3IVVctyGRFZ9urwV7nNX4Hq7S+qSDTtJAFt7ijXad1VVzImeVQswJ0um/404KRnmJ8nS9JBw==" saltValue="jS5nYV4Sc0V6KVlvnb9Ocg==" spinCount="100000" sheet="1" objects="1" scenarios="1" selectLockedCells="1"/>
  <protectedRanges>
    <protectedRange algorithmName="SHA-512" hashValue="vZj3L+uPBBYZ8mH9S6W8hXEvyeEPZq1kkjIF2ZtMM2RcYiTPVUaHTWYsTFZ47nC0yf62Jn2vWBZKGxrVktzgOQ==" saltValue="MfPdQu0E4xKSnrClIwOMcw==" spinCount="100000" sqref="E6:F7" name="geld"/>
    <protectedRange algorithmName="SHA-512" hashValue="Qd6gHpM9fW24+76dPprgmUPzwMuI8AyryRfX00xzBtpCz6YRRm1CbSZKAaV41ct84aflM+5IUq7dEa/QxyK25Q==" saltValue="xFpz0oZR8MTJtg1wMdcRzg==" spinCount="100000" sqref="B20:E24 G9:I10" name="energietabel"/>
    <protectedRange algorithmName="SHA-512" hashValue="dp6/kpPXWYENYyVBHu+HhnvdZjZJjHbDzXKoExfW8MTsdqX4rQ0eFISvrXvQ28TYe75CmiPDxvnIjpDaWWcX5g==" saltValue="dCEcpRgakmnO4lpic9szmw==" spinCount="100000" sqref="A6:C6 A8:C17" name="eerste tabel"/>
    <protectedRange algorithmName="SHA-512" hashValue="h1T//1AMd/NKiIoUytkmPr8YKH7UBRihY4PknBFMJDdKVs/NhqQqfl1FmNPiF4wYr2I6JiHqiLRyAxsw4H815A==" saltValue="QUFHKZvnys0zA01VXmHk1g==" spinCount="100000" sqref="E10:F14" name="tvt tabel"/>
    <protectedRange algorithmName="SHA-512" hashValue="S5aadjIEuKmNfrG0Ko2gPK5wBEDAO8Be7NWlBo5/QtgcD4vqrJO2DELHn/stQTI5Jpz74Ys5jZrIOrSOdpWMDg==" saltValue="OKOzXXboBxkSTjuO6TX+5w==" spinCount="100000" sqref="A22:A24 E9:F9" name="Bereik4"/>
  </protectedRanges>
  <conditionalFormatting sqref="C17">
    <cfRule type="cellIs" dxfId="0" priority="1" operator="greaterThan">
      <formula>0</formula>
    </cfRule>
  </conditionalFormatting>
  <pageMargins left="0.25" right="0.25" top="0.75" bottom="0.75" header="0.3" footer="0.3"/>
  <pageSetup paperSize="9" orientation="landscape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Spin</dc:creator>
  <cp:lastModifiedBy>Willem Spin</cp:lastModifiedBy>
  <cp:lastPrinted>2020-03-11T14:34:49Z</cp:lastPrinted>
  <dcterms:created xsi:type="dcterms:W3CDTF">2020-03-11T09:31:24Z</dcterms:created>
  <dcterms:modified xsi:type="dcterms:W3CDTF">2020-03-19T14:15:05Z</dcterms:modified>
</cp:coreProperties>
</file>